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elen\Downloads\"/>
    </mc:Choice>
  </mc:AlternateContent>
  <xr:revisionPtr revIDLastSave="0" documentId="13_ncr:1_{FEFC6B50-E938-4C6D-AAA0-CF2146FE4F2F}" xr6:coauthVersionLast="47" xr6:coauthVersionMax="47" xr10:uidLastSave="{00000000-0000-0000-0000-000000000000}"/>
  <bookViews>
    <workbookView xWindow="-120" yWindow="-120" windowWidth="29040" windowHeight="15720" xr2:uid="{C7120D72-A35D-4EA9-9A8F-616A96FB45ED}"/>
  </bookViews>
  <sheets>
    <sheet name="kalkulaator" sheetId="1" r:id="rId1"/>
    <sheet name="Leht2" sheetId="2" r:id="rId2"/>
  </sheets>
  <definedNames>
    <definedName name="Kaetud_sõel">Leht2!$A$12:$A$16</definedName>
    <definedName name="konveier">Leht2!$A$19:$A$22</definedName>
    <definedName name="Pinnaseliik">Leht2!#REF!</definedName>
    <definedName name="Purusti_vähendamine">Leht2!$A$2:$A$9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H34" i="1" s="1"/>
  <c r="H41" i="1" s="1"/>
  <c r="B21" i="1"/>
  <c r="D37" i="1"/>
  <c r="B40" i="1" l="1"/>
  <c r="E40" i="1" s="1"/>
  <c r="H40" i="1" s="1"/>
  <c r="B39" i="1"/>
  <c r="B13" i="1"/>
  <c r="D28" i="1" a="1"/>
  <c r="D28" i="1" s="1"/>
  <c r="B38" i="1" s="1"/>
  <c r="E38" i="1" s="1"/>
  <c r="H38" i="1" s="1"/>
  <c r="D20" i="1" a="1"/>
  <c r="D20" i="1" s="1"/>
  <c r="C37" i="1" s="1"/>
  <c r="F37" i="1" s="1"/>
  <c r="D16" i="1" a="1"/>
  <c r="D16" i="1" s="1"/>
  <c r="D36" i="1" s="1"/>
  <c r="G36" i="1" s="1"/>
  <c r="D8" i="1" a="1"/>
  <c r="D8" i="1" s="1"/>
  <c r="B34" i="1" s="1"/>
  <c r="E34" i="1" s="1"/>
  <c r="D12" i="1" a="1"/>
  <c r="D12" i="1" s="1"/>
  <c r="G37" i="1"/>
  <c r="B17" i="1"/>
  <c r="D40" i="1"/>
  <c r="G40" i="1" s="1"/>
  <c r="J40" i="1" s="1"/>
  <c r="C40" i="1"/>
  <c r="F40" i="1" s="1"/>
  <c r="I40" i="1" s="1"/>
  <c r="E39" i="1"/>
  <c r="H39" i="1" s="1"/>
  <c r="C39" i="1"/>
  <c r="F39" i="1" s="1"/>
  <c r="I39" i="1" s="1"/>
  <c r="D39" i="1"/>
  <c r="G39" i="1" s="1"/>
  <c r="J39" i="1" s="1"/>
  <c r="B37" i="1" l="1"/>
  <c r="E37" i="1" s="1"/>
  <c r="H37" i="1" s="1"/>
  <c r="D38" i="1"/>
  <c r="G38" i="1" s="1"/>
  <c r="J38" i="1" s="1"/>
  <c r="C38" i="1"/>
  <c r="F38" i="1" s="1"/>
  <c r="I38" i="1" s="1"/>
  <c r="B36" i="1"/>
  <c r="E36" i="1" s="1"/>
  <c r="H36" i="1" s="1"/>
  <c r="C36" i="1"/>
  <c r="F36" i="1" s="1"/>
  <c r="I36" i="1" s="1"/>
  <c r="D35" i="1"/>
  <c r="G35" i="1" s="1"/>
  <c r="J35" i="1" s="1"/>
  <c r="C35" i="1"/>
  <c r="F35" i="1" s="1"/>
  <c r="I35" i="1" s="1"/>
  <c r="B35" i="1"/>
  <c r="E35" i="1" s="1"/>
  <c r="H35" i="1" s="1"/>
  <c r="C34" i="1"/>
  <c r="F34" i="1" s="1"/>
  <c r="I34" i="1" s="1"/>
  <c r="D34" i="1"/>
  <c r="G34" i="1" s="1"/>
  <c r="J36" i="1"/>
  <c r="J37" i="1"/>
  <c r="I37" i="1"/>
  <c r="E41" i="1" l="1"/>
  <c r="G41" i="1"/>
  <c r="B46" i="1" s="1"/>
  <c r="J34" i="1"/>
  <c r="J41" i="1" s="1"/>
  <c r="C46" i="1" s="1"/>
  <c r="I41" i="1"/>
  <c r="C45" i="1" s="1"/>
  <c r="F41" i="1"/>
  <c r="B45" i="1" s="1"/>
  <c r="C44" i="1"/>
  <c r="B44" i="1" l="1"/>
  <c r="B48" i="1" s="1" a="1"/>
  <c r="B48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<sst xmlns="http://schemas.openxmlformats.org/spreadsheetml/2006/main" count="112" uniqueCount="73">
  <si>
    <t xml:space="preserve">Sisesta kollastesse lahtrisse lähteandmed. Kui karjääris vastavat protsessi ei esine, siis kirjuta kollasesse lahtrisse 0. Rohelistesse lahtritesse tekivad heitkogused. </t>
  </si>
  <si>
    <t xml:space="preserve">Juhul kui soovite hinnata loa kohustuslikkust on vajalik sisestada ainult materjali kogused, seadmete võimsusi sellisel juhul sisestada vaja ei ole. </t>
  </si>
  <si>
    <t>Liiva ja kruusa töötlemine</t>
  </si>
  <si>
    <t>Purustatava materjali kogus (&gt; 5mm fraktsiooni)</t>
  </si>
  <si>
    <t xml:space="preserve">tonni </t>
  </si>
  <si>
    <t>kui materjali purustatakse mitu korda siis tuleb iga purustuskorra materjalikogused liita</t>
  </si>
  <si>
    <t>Purusti võimsus</t>
  </si>
  <si>
    <t>t/h</t>
  </si>
  <si>
    <t>Purustil kasutusel heite vähendamise meetodid</t>
  </si>
  <si>
    <t>Puudub</t>
  </si>
  <si>
    <t>vali sobilik</t>
  </si>
  <si>
    <t>Purusti tööaeg</t>
  </si>
  <si>
    <t>Peenpurustatava materjali kogus (&lt;5 mm fraktsiooni)</t>
  </si>
  <si>
    <t>Sõelutava materjali kogus  (&gt; 5mm fraktsiooni)</t>
  </si>
  <si>
    <t>kui materjali sõelutakse mitu korda siis tuleb iga sõelumiskorra materjalikogused liita</t>
  </si>
  <si>
    <t>Sõela võimsus</t>
  </si>
  <si>
    <t>Sõelal kasutusel heite vähendamise meetodid</t>
  </si>
  <si>
    <t>Sõela tööaeg</t>
  </si>
  <si>
    <t>Peensõelutava materjali kogus  (&lt;5 mm fraktsiooni)</t>
  </si>
  <si>
    <t>Laetava liiva kogus</t>
  </si>
  <si>
    <t>iga kord kui toimub materjali kukkumine (nt kallurist maha, maast sõelale, sõelalt maha, maast kallurisse) tekib tolmuheide, seega iga laadimiskorra materjal liidetakse. Nt toimus 10 000 tonni liiva laadimine 4 korda, siis sisesta 40 000 t</t>
  </si>
  <si>
    <t>Laadimise tööaeg</t>
  </si>
  <si>
    <t>tundi</t>
  </si>
  <si>
    <t>Laetava kruusa kogus</t>
  </si>
  <si>
    <t>Konveierliini läbinud materjali kogus</t>
  </si>
  <si>
    <t>Konveieri tööaeg</t>
  </si>
  <si>
    <t>Konveieril kasutusel heite vähendamise meetodid</t>
  </si>
  <si>
    <t>Protsessi nimetus</t>
  </si>
  <si>
    <t>Tahkete osakeste eriheide q, kg/t</t>
  </si>
  <si>
    <t>Heitkogus t/a</t>
  </si>
  <si>
    <t>Hetkeline heitkogus g/s</t>
  </si>
  <si>
    <t>PM-sum</t>
  </si>
  <si>
    <t xml:space="preserve"> PM-10</t>
  </si>
  <si>
    <t>PM2.5</t>
  </si>
  <si>
    <t xml:space="preserve">Tavapurustus </t>
  </si>
  <si>
    <t>Peenpurustus  fraktsioon 0-5 mm)</t>
  </si>
  <si>
    <t>Tavasõelumine</t>
  </si>
  <si>
    <t>Peensõelumine (fraktsioon 0-5)</t>
  </si>
  <si>
    <t>Konveiertransport (materjali liikumine)</t>
  </si>
  <si>
    <t>Liiva laadimine</t>
  </si>
  <si>
    <t>Kruusa laadimine</t>
  </si>
  <si>
    <t>KOKKU</t>
  </si>
  <si>
    <t>Heide kokku käitis</t>
  </si>
  <si>
    <t>tonni</t>
  </si>
  <si>
    <t>g/s</t>
  </si>
  <si>
    <t>PMsum</t>
  </si>
  <si>
    <t>PM10</t>
  </si>
  <si>
    <t>PM2,5</t>
  </si>
  <si>
    <t>Keskkonnaluba on kohustuslik:</t>
  </si>
  <si>
    <t xml:space="preserve">https://www.riigiteataja.ee/aktilisa/1141/2201/7010/KKM_m67_lisa.pdf# </t>
  </si>
  <si>
    <t>Heite vähendamise meetmed</t>
  </si>
  <si>
    <t>Heite vähendustegur (100-P)/100</t>
  </si>
  <si>
    <t>Niiske materjal</t>
  </si>
  <si>
    <t>Veepihustus</t>
  </si>
  <si>
    <t>Pindaktiivne aine</t>
  </si>
  <si>
    <t>Veepihustus + pindaktiivne aine</t>
  </si>
  <si>
    <t>Osaline sulgemine/katmine</t>
  </si>
  <si>
    <t>Täielik sulgemine</t>
  </si>
  <si>
    <r>
      <t>Hoone sees</t>
    </r>
    <r>
      <rPr>
        <b/>
        <sz val="11.5"/>
        <color rgb="FF000000"/>
        <rFont val="Calibri"/>
        <family val="2"/>
        <charset val="186"/>
      </rPr>
      <t xml:space="preserve"> </t>
    </r>
    <r>
      <rPr>
        <sz val="11.5"/>
        <color rgb="FF000000"/>
        <rFont val="Calibri"/>
        <family val="2"/>
        <charset val="186"/>
      </rPr>
      <t>toimuv purustamine (võib lisanduda hoone ventilatsiooni filtrite efektiivsus)</t>
    </r>
  </si>
  <si>
    <t>Heite vähendamise meetod</t>
  </si>
  <si>
    <t>Kaetud sõel</t>
  </si>
  <si>
    <t>Kaetud sõel + veepihustus</t>
  </si>
  <si>
    <t>Kaetud sõel + veepihustus + pindaktiivne aine</t>
  </si>
  <si>
    <t>Kaetud sõel + kangasfilter</t>
  </si>
  <si>
    <t>Kaetud konveier</t>
  </si>
  <si>
    <t>Kaetud + veepihustus</t>
  </si>
  <si>
    <t>Käesolev kalkulaator on abikalkulaator, mis kuulub kasutamisele koos heitkoguste arvutamise metoodika seletuskirjaga "EESTIS ENAMLEVINUD MAAVARADE  (LIIV, KRUUS, DOLOKIVI, LUBJAKIVI)  KAEVANDAMISEL JA TÖÖTLEMISEL VÄLISÕHU SAASTEAINETE HEITKOGUSTE ARVUTAMISE  METOODILINE JUHEND"</t>
  </si>
  <si>
    <t>Kruus</t>
  </si>
  <si>
    <t xml:space="preserve">Liiv </t>
  </si>
  <si>
    <t>1.5-1.6</t>
  </si>
  <si>
    <t>1.7-1.9</t>
  </si>
  <si>
    <t xml:space="preserve">Materjal </t>
  </si>
  <si>
    <t>Tihedus, t/m3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</si>
</sst>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"/>
  </numFmts>
  <fonts count="21" x14ac:knownFonts="1">
    <font>
      <sz val="11"/>
      <color theme="1"/>
      <name val="Aptos Narrow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0"/>
      <name val="Arial"/>
      <family val="2"/>
      <charset val="186"/>
    </font>
    <font>
      <sz val="11.5"/>
      <color theme="1"/>
      <name val="Calibri"/>
      <family val="2"/>
      <charset val="186"/>
    </font>
    <font>
      <b/>
      <sz val="11.5"/>
      <color theme="1"/>
      <name val="Calibri"/>
      <family val="2"/>
      <charset val="186"/>
    </font>
    <font>
      <b/>
      <sz val="11.5"/>
      <color rgb="FFFFFFFF"/>
      <name val="Calibri"/>
      <family val="2"/>
      <charset val="186"/>
    </font>
    <font>
      <sz val="11.5"/>
      <color rgb="FF000000"/>
      <name val="Calibri"/>
      <family val="2"/>
      <charset val="186"/>
    </font>
    <font>
      <u/>
      <sz val="11"/>
      <color theme="1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sz val="16"/>
      <name val="Aptos Narrow"/>
      <family val="2"/>
      <charset val="186"/>
      <scheme val="minor"/>
    </font>
    <font>
      <b/>
      <sz val="16"/>
      <color rgb="FFFF0000"/>
      <name val="Calibri"/>
      <family val="2"/>
      <charset val="186"/>
    </font>
    <font>
      <b/>
      <sz val="11.5"/>
      <color rgb="FF000000"/>
      <name val="Calibri"/>
      <family val="2"/>
      <charset val="186"/>
    </font>
    <font>
      <sz val="11.5"/>
      <name val="Calibri"/>
      <family val="2"/>
      <charset val="186"/>
    </font>
    <font>
      <b/>
      <i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6" fillId="2" borderId="2" xfId="0" applyFont="1" applyFill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left"/>
    </xf>
    <xf numFmtId="0" fontId="10" fillId="0" borderId="0" xfId="0" applyFont="1"/>
    <xf numFmtId="0" fontId="7" fillId="0" borderId="0" xfId="0" applyFont="1" applyAlignment="1">
      <alignment horizontal="justify" vertical="center"/>
    </xf>
    <xf numFmtId="166" fontId="0" fillId="0" borderId="0" xfId="0" applyNumberForma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/>
    <xf numFmtId="0" fontId="9" fillId="0" borderId="1" xfId="0" applyFont="1" applyBorder="1" applyAlignment="1">
      <alignment horizontal="left"/>
    </xf>
    <xf numFmtId="1" fontId="0" fillId="4" borderId="1" xfId="0" applyNumberFormat="1" applyFill="1" applyBorder="1"/>
    <xf numFmtId="0" fontId="12" fillId="0" borderId="1" xfId="0" applyFont="1" applyBorder="1" applyAlignment="1">
      <alignment wrapText="1"/>
    </xf>
    <xf numFmtId="164" fontId="1" fillId="5" borderId="1" xfId="1" applyNumberFormat="1" applyFill="1" applyBorder="1"/>
    <xf numFmtId="164" fontId="9" fillId="0" borderId="1" xfId="0" applyNumberFormat="1" applyFont="1" applyBorder="1"/>
    <xf numFmtId="0" fontId="9" fillId="0" borderId="1" xfId="0" applyFont="1" applyBorder="1" applyAlignment="1">
      <alignment horizontal="right"/>
    </xf>
    <xf numFmtId="0" fontId="13" fillId="0" borderId="0" xfId="2" applyFont="1"/>
    <xf numFmtId="0" fontId="14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/>
    </xf>
    <xf numFmtId="0" fontId="5" fillId="6" borderId="1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164" fontId="0" fillId="6" borderId="1" xfId="0" applyNumberFormat="1" applyFill="1" applyBorder="1" applyAlignment="1">
      <alignment horizontal="center"/>
    </xf>
    <xf numFmtId="0" fontId="2" fillId="6" borderId="1" xfId="1" applyFont="1" applyFill="1" applyBorder="1"/>
    <xf numFmtId="0" fontId="9" fillId="7" borderId="1" xfId="0" applyFont="1" applyFill="1" applyBorder="1" applyAlignment="1">
      <alignment horizontal="left"/>
    </xf>
    <xf numFmtId="1" fontId="0" fillId="7" borderId="1" xfId="0" applyNumberFormat="1" applyFill="1" applyBorder="1"/>
    <xf numFmtId="0" fontId="0" fillId="7" borderId="1" xfId="0" applyFill="1" applyBorder="1"/>
    <xf numFmtId="0" fontId="0" fillId="7" borderId="1" xfId="0" applyFill="1" applyBorder="1" applyAlignment="1">
      <alignment wrapText="1"/>
    </xf>
    <xf numFmtId="0" fontId="12" fillId="7" borderId="1" xfId="0" applyFont="1" applyFill="1" applyBorder="1" applyAlignment="1">
      <alignment wrapText="1"/>
    </xf>
    <xf numFmtId="0" fontId="2" fillId="7" borderId="1" xfId="1" applyFont="1" applyFill="1" applyBorder="1"/>
    <xf numFmtId="0" fontId="1" fillId="7" borderId="1" xfId="1" applyFill="1" applyBorder="1" applyAlignment="1">
      <alignment wrapText="1"/>
    </xf>
    <xf numFmtId="0" fontId="1" fillId="7" borderId="1" xfId="1" applyFill="1" applyBorder="1"/>
    <xf numFmtId="165" fontId="1" fillId="7" borderId="1" xfId="1" applyNumberFormat="1" applyFill="1" applyBorder="1"/>
    <xf numFmtId="0" fontId="6" fillId="2" borderId="4" xfId="0" applyFont="1" applyFill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8" fillId="0" borderId="1" xfId="0" applyFont="1" applyBorder="1"/>
    <xf numFmtId="1" fontId="0" fillId="8" borderId="1" xfId="0" applyNumberFormat="1" applyFill="1" applyBorder="1"/>
    <xf numFmtId="166" fontId="0" fillId="8" borderId="1" xfId="0" applyNumberFormat="1" applyFill="1" applyBorder="1"/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8" xfId="0" applyFont="1" applyBorder="1"/>
    <xf numFmtId="0" fontId="0" fillId="0" borderId="8" xfId="0" applyBorder="1"/>
    <xf numFmtId="0" fontId="9" fillId="0" borderId="0" xfId="0" applyFont="1"/>
    <xf numFmtId="0" fontId="12" fillId="0" borderId="0" xfId="0" applyFont="1" applyAlignment="1">
      <alignment horizontal="left" vertical="top" wrapText="1"/>
    </xf>
    <xf numFmtId="0" fontId="2" fillId="7" borderId="1" xfId="1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2" fillId="6" borderId="1" xfId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3">
    <cellStyle name="Excel Built-in Normal" xfId="1" xr:uid="{DAFA155B-B0EA-4710-BA74-62CCCEE59B60}"/>
    <cellStyle name="Hüperlink" xfId="2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iigiteataja.ee/aktilisa/1141/2201/7010/KKM_m67_li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54C9-25BE-4A78-8611-A3CD2A2525B8}">
  <dimension ref="A1:J53"/>
  <sheetViews>
    <sheetView tabSelected="1" zoomScale="70" zoomScaleNormal="70" workbookViewId="0">
      <selection activeCell="J67" sqref="J67"/>
    </sheetView>
  </sheetViews>
  <sheetFormatPr defaultRowHeight="15" x14ac:dyDescent="0.25"/>
  <cols>
    <col min="1" max="1" width="46.28515625" customWidth="1"/>
    <col min="2" max="2" width="19.140625" customWidth="1"/>
    <col min="3" max="3" width="11" customWidth="1"/>
    <col min="4" max="4" width="42" customWidth="1"/>
  </cols>
  <sheetData>
    <row r="1" spans="1:4" ht="52.9" customHeight="1" x14ac:dyDescent="0.25">
      <c r="A1" s="55" t="s">
        <v>66</v>
      </c>
      <c r="B1" s="55"/>
      <c r="C1" s="55"/>
      <c r="D1" s="55"/>
    </row>
    <row r="2" spans="1:4" ht="44.45" customHeight="1" x14ac:dyDescent="0.35">
      <c r="A2" s="61" t="s">
        <v>0</v>
      </c>
      <c r="B2" s="62"/>
      <c r="C2" s="62"/>
      <c r="D2" s="62"/>
    </row>
    <row r="3" spans="1:4" ht="44.45" customHeight="1" x14ac:dyDescent="0.3">
      <c r="A3" s="63" t="s">
        <v>1</v>
      </c>
      <c r="B3" s="64"/>
      <c r="C3" s="64"/>
      <c r="D3" s="64"/>
    </row>
    <row r="4" spans="1:4" ht="21" x14ac:dyDescent="0.35">
      <c r="A4" s="7"/>
    </row>
    <row r="5" spans="1:4" ht="21" x14ac:dyDescent="0.35">
      <c r="A5" s="10" t="s">
        <v>2</v>
      </c>
      <c r="B5" s="9"/>
    </row>
    <row r="6" spans="1:4" ht="32.450000000000003" customHeight="1" x14ac:dyDescent="0.25">
      <c r="A6" s="13" t="s">
        <v>3</v>
      </c>
      <c r="B6" s="14">
        <v>0</v>
      </c>
      <c r="C6" s="5" t="s">
        <v>4</v>
      </c>
      <c r="D6" s="15" t="s">
        <v>5</v>
      </c>
    </row>
    <row r="7" spans="1:4" x14ac:dyDescent="0.25">
      <c r="A7" s="13" t="s">
        <v>6</v>
      </c>
      <c r="B7" s="48">
        <v>0</v>
      </c>
      <c r="C7" s="5" t="s">
        <v>7</v>
      </c>
      <c r="D7" s="15"/>
    </row>
    <row r="8" spans="1:4" x14ac:dyDescent="0.25">
      <c r="A8" s="13" t="s">
        <v>8</v>
      </c>
      <c r="B8" s="48" t="s">
        <v>9</v>
      </c>
      <c r="C8" s="47" t="s">
        <v>10</v>
      </c>
      <c r="D8" s="31" cm="1">
        <f t="array" ref="D8">_xlfn.IFS(B8=Leht2!A2,Leht2!B2,B8=Leht2!A3,Leht2!B3,B8=Leht2!A4,Leht2!B4,B8=Leht2!A5,Leht2!B5,B8=Leht2!A6,Leht2!B6,B8=Leht2!A7,Leht2!B7,B8=Leht2!A8,Leht2!B8,B8=Leht2!A9,Leht2!B9)</f>
        <v>1</v>
      </c>
    </row>
    <row r="9" spans="1:4" x14ac:dyDescent="0.25">
      <c r="A9" s="27" t="s">
        <v>11</v>
      </c>
      <c r="B9" s="28" t="e">
        <f>B6/B7</f>
        <v>#DIV/0!</v>
      </c>
      <c r="C9" s="29"/>
      <c r="D9" s="31"/>
    </row>
    <row r="10" spans="1:4" x14ac:dyDescent="0.25">
      <c r="A10" s="13" t="s">
        <v>12</v>
      </c>
      <c r="B10" s="14">
        <v>0</v>
      </c>
      <c r="C10" s="5" t="s">
        <v>4</v>
      </c>
      <c r="D10" s="4"/>
    </row>
    <row r="11" spans="1:4" x14ac:dyDescent="0.25">
      <c r="A11" s="13" t="s">
        <v>6</v>
      </c>
      <c r="B11" s="48">
        <v>0</v>
      </c>
      <c r="C11" s="5" t="s">
        <v>7</v>
      </c>
      <c r="D11" s="4"/>
    </row>
    <row r="12" spans="1:4" x14ac:dyDescent="0.25">
      <c r="A12" s="13" t="s">
        <v>8</v>
      </c>
      <c r="B12" s="48" t="s">
        <v>9</v>
      </c>
      <c r="C12" s="47" t="s">
        <v>10</v>
      </c>
      <c r="D12" s="30" cm="1">
        <f t="array" ref="D12">_xlfn.IFS(B12=Leht2!A2,Leht2!B2,kalkulaator!B12=Leht2!A3,Leht2!B3,kalkulaator!B12=Leht2!A4,Leht2!B4,kalkulaator!B12=Leht2!A5,Leht2!B5,kalkulaator!B12=Leht2!A6,Leht2!B6,kalkulaator!B12=Leht2!A7,Leht2!B7,kalkulaator!B12=Leht2!A8,Leht2!B8,kalkulaator!B12=Leht2!A9,Leht2!B9)</f>
        <v>1</v>
      </c>
    </row>
    <row r="13" spans="1:4" x14ac:dyDescent="0.25">
      <c r="A13" s="27" t="s">
        <v>11</v>
      </c>
      <c r="B13" s="28" t="e">
        <f>B10/B11</f>
        <v>#DIV/0!</v>
      </c>
      <c r="C13" s="29"/>
      <c r="D13" s="30"/>
    </row>
    <row r="14" spans="1:4" ht="33.6" customHeight="1" x14ac:dyDescent="0.25">
      <c r="A14" s="13" t="s">
        <v>13</v>
      </c>
      <c r="B14" s="14">
        <v>0</v>
      </c>
      <c r="C14" s="5" t="s">
        <v>4</v>
      </c>
      <c r="D14" s="15" t="s">
        <v>14</v>
      </c>
    </row>
    <row r="15" spans="1:4" x14ac:dyDescent="0.25">
      <c r="A15" s="13" t="s">
        <v>15</v>
      </c>
      <c r="B15" s="48">
        <v>200</v>
      </c>
      <c r="C15" s="5" t="s">
        <v>7</v>
      </c>
      <c r="D15" s="15"/>
    </row>
    <row r="16" spans="1:4" x14ac:dyDescent="0.25">
      <c r="A16" s="13" t="s">
        <v>16</v>
      </c>
      <c r="B16" s="48" t="s">
        <v>9</v>
      </c>
      <c r="C16" s="47" t="s">
        <v>10</v>
      </c>
      <c r="D16" s="31" cm="1">
        <f t="array" ref="D16">_xlfn.IFS(B16=Leht2!A12,Leht2!B12,kalkulaator!B16=Leht2!A13,Leht2!B13,kalkulaator!B16=Leht2!A14,Leht2!B14,kalkulaator!B16=Leht2!A14,Leht2!B14,kalkulaator!B16=Leht2!A15,Leht2!B15,kalkulaator!B16=Leht2!A16,Leht2!B16)</f>
        <v>1</v>
      </c>
    </row>
    <row r="17" spans="1:10" x14ac:dyDescent="0.25">
      <c r="A17" s="27" t="s">
        <v>17</v>
      </c>
      <c r="B17" s="28">
        <f>B14/B15</f>
        <v>0</v>
      </c>
      <c r="C17" s="29"/>
      <c r="D17" s="31"/>
    </row>
    <row r="18" spans="1:10" x14ac:dyDescent="0.25">
      <c r="A18" s="13" t="s">
        <v>18</v>
      </c>
      <c r="B18" s="14">
        <v>102000</v>
      </c>
      <c r="C18" s="5" t="s">
        <v>4</v>
      </c>
      <c r="D18" s="4"/>
    </row>
    <row r="19" spans="1:10" x14ac:dyDescent="0.25">
      <c r="A19" s="13" t="s">
        <v>15</v>
      </c>
      <c r="B19" s="48">
        <v>200</v>
      </c>
      <c r="C19" s="5" t="s">
        <v>7</v>
      </c>
      <c r="D19" s="15"/>
    </row>
    <row r="20" spans="1:10" x14ac:dyDescent="0.25">
      <c r="A20" s="13" t="s">
        <v>16</v>
      </c>
      <c r="B20" s="48" t="s">
        <v>9</v>
      </c>
      <c r="C20" s="47" t="s">
        <v>10</v>
      </c>
      <c r="D20" s="31" cm="1">
        <f t="array" ref="D20">_xlfn.IFS(B20=Leht2!A12,Leht2!B12,B20=Leht2!A13,Leht2!B13,B20=Leht2!A14,Leht2!B14,B20=Leht2!A14,Leht2!B14,B20=Leht2!A15,Leht2!B15,B20=Leht2!A16,Leht2!B16)</f>
        <v>1</v>
      </c>
    </row>
    <row r="21" spans="1:10" x14ac:dyDescent="0.25">
      <c r="A21" s="27" t="s">
        <v>17</v>
      </c>
      <c r="B21" s="28">
        <f>B18/B19</f>
        <v>510</v>
      </c>
      <c r="C21" s="29"/>
      <c r="D21" s="31"/>
    </row>
    <row r="22" spans="1:10" ht="96.75" customHeight="1" x14ac:dyDescent="0.25">
      <c r="A22" s="13" t="s">
        <v>19</v>
      </c>
      <c r="B22" s="14">
        <v>612000</v>
      </c>
      <c r="C22" s="5" t="s">
        <v>4</v>
      </c>
      <c r="D22" s="15" t="s">
        <v>20</v>
      </c>
    </row>
    <row r="23" spans="1:10" x14ac:dyDescent="0.25">
      <c r="A23" s="13" t="s">
        <v>21</v>
      </c>
      <c r="B23" s="48">
        <v>816</v>
      </c>
      <c r="C23" s="5" t="s">
        <v>22</v>
      </c>
      <c r="D23" s="15"/>
    </row>
    <row r="24" spans="1:10" x14ac:dyDescent="0.25">
      <c r="A24" s="13" t="s">
        <v>23</v>
      </c>
      <c r="B24" s="14">
        <v>0</v>
      </c>
      <c r="C24" s="5" t="s">
        <v>4</v>
      </c>
      <c r="D24" s="5"/>
    </row>
    <row r="25" spans="1:10" x14ac:dyDescent="0.25">
      <c r="A25" s="13" t="s">
        <v>21</v>
      </c>
      <c r="B25" s="48">
        <v>1</v>
      </c>
      <c r="C25" s="5" t="s">
        <v>22</v>
      </c>
      <c r="D25" s="5"/>
    </row>
    <row r="26" spans="1:10" x14ac:dyDescent="0.25">
      <c r="A26" s="13" t="s">
        <v>24</v>
      </c>
      <c r="B26" s="14">
        <v>0</v>
      </c>
      <c r="C26" s="5" t="s">
        <v>4</v>
      </c>
      <c r="D26" s="5"/>
    </row>
    <row r="27" spans="1:10" x14ac:dyDescent="0.25">
      <c r="A27" s="13" t="s">
        <v>25</v>
      </c>
      <c r="B27" s="48">
        <v>1</v>
      </c>
      <c r="C27" s="5" t="s">
        <v>22</v>
      </c>
      <c r="D27" s="5"/>
    </row>
    <row r="28" spans="1:10" x14ac:dyDescent="0.25">
      <c r="A28" s="13" t="s">
        <v>26</v>
      </c>
      <c r="B28" s="49" t="s">
        <v>9</v>
      </c>
      <c r="C28" s="47" t="s">
        <v>10</v>
      </c>
      <c r="D28" s="29" cm="1">
        <f t="array" ref="D28">_xlfn.IFS(B28=Leht2!A19,Leht2!B19,kalkulaator!B28=Leht2!A20,Leht2!B20,kalkulaator!B28=Leht2!A21,Leht2!B21,kalkulaator!B28=Leht2!A22,Leht2!B22)</f>
        <v>1</v>
      </c>
    </row>
    <row r="29" spans="1:10" x14ac:dyDescent="0.25">
      <c r="A29" s="11"/>
      <c r="B29" s="9"/>
    </row>
    <row r="30" spans="1:10" x14ac:dyDescent="0.25">
      <c r="A30" s="12"/>
    </row>
    <row r="32" spans="1:10" x14ac:dyDescent="0.25">
      <c r="A32" s="56" t="s">
        <v>27</v>
      </c>
      <c r="B32" s="56" t="s">
        <v>28</v>
      </c>
      <c r="C32" s="56"/>
      <c r="D32" s="57"/>
      <c r="E32" s="58" t="s">
        <v>29</v>
      </c>
      <c r="F32" s="58"/>
      <c r="G32" s="59"/>
      <c r="H32" s="58" t="s">
        <v>30</v>
      </c>
      <c r="I32" s="58"/>
      <c r="J32" s="60"/>
    </row>
    <row r="33" spans="1:10" x14ac:dyDescent="0.25">
      <c r="A33" s="56"/>
      <c r="B33" s="32" t="s">
        <v>31</v>
      </c>
      <c r="C33" s="32" t="s">
        <v>32</v>
      </c>
      <c r="D33" s="32" t="s">
        <v>33</v>
      </c>
      <c r="E33" s="26" t="s">
        <v>31</v>
      </c>
      <c r="F33" s="26" t="s">
        <v>32</v>
      </c>
      <c r="G33" s="26" t="s">
        <v>33</v>
      </c>
      <c r="H33" s="26" t="s">
        <v>31</v>
      </c>
      <c r="I33" s="26" t="s">
        <v>32</v>
      </c>
      <c r="J33" s="26" t="s">
        <v>33</v>
      </c>
    </row>
    <row r="34" spans="1:10" x14ac:dyDescent="0.25">
      <c r="A34" s="33" t="s">
        <v>34</v>
      </c>
      <c r="B34" s="34">
        <f>0.0006*D8</f>
        <v>5.9999999999999995E-4</v>
      </c>
      <c r="C34" s="34">
        <f>0.00027*D8</f>
        <v>2.7E-4</v>
      </c>
      <c r="D34" s="34">
        <f>0.00005*D8</f>
        <v>5.0000000000000002E-5</v>
      </c>
      <c r="E34" s="16">
        <f>(B34*B6)/1000</f>
        <v>0</v>
      </c>
      <c r="F34" s="16">
        <f>(C34*B6)/1000</f>
        <v>0</v>
      </c>
      <c r="G34" s="16">
        <f>(D34*B6)/1000</f>
        <v>0</v>
      </c>
      <c r="H34" s="16" t="e">
        <f>E34*1000000/(B9*3600)</f>
        <v>#DIV/0!</v>
      </c>
      <c r="I34" s="16" t="e">
        <f>F34*1000000/(B9*3600)</f>
        <v>#DIV/0!</v>
      </c>
      <c r="J34" s="16" t="e">
        <f>G34*1000000/(B9*3600)</f>
        <v>#DIV/0!</v>
      </c>
    </row>
    <row r="35" spans="1:10" x14ac:dyDescent="0.25">
      <c r="A35" s="33" t="s">
        <v>35</v>
      </c>
      <c r="B35" s="34">
        <f>0.0015*D12</f>
        <v>1.5E-3</v>
      </c>
      <c r="C35" s="34">
        <f>0.0006*D12</f>
        <v>5.9999999999999995E-4</v>
      </c>
      <c r="D35" s="34">
        <f>0.000035*D12</f>
        <v>3.4999999999999997E-5</v>
      </c>
      <c r="E35" s="16">
        <f>B35*B10/1000</f>
        <v>0</v>
      </c>
      <c r="F35" s="16">
        <f>C35*B10/1000</f>
        <v>0</v>
      </c>
      <c r="G35" s="16">
        <f>D35*B10/1000</f>
        <v>0</v>
      </c>
      <c r="H35" s="16" t="e">
        <f>E35*1000000/(B13*3600)</f>
        <v>#DIV/0!</v>
      </c>
      <c r="I35" s="16" t="e">
        <f>F35*1000000/(B13*3600)</f>
        <v>#DIV/0!</v>
      </c>
      <c r="J35" s="16" t="e">
        <f>G35*1000000/(B13*3600)</f>
        <v>#DIV/0!</v>
      </c>
    </row>
    <row r="36" spans="1:10" x14ac:dyDescent="0.25">
      <c r="A36" s="33" t="s">
        <v>36</v>
      </c>
      <c r="B36" s="34">
        <f>0.0011*D16</f>
        <v>1.1000000000000001E-3</v>
      </c>
      <c r="C36" s="34">
        <f>0.00037*D16</f>
        <v>3.6999999999999999E-4</v>
      </c>
      <c r="D36" s="34">
        <f>0.000025*D16</f>
        <v>2.5000000000000001E-5</v>
      </c>
      <c r="E36" s="16">
        <f>B36*(B14)/1000</f>
        <v>0</v>
      </c>
      <c r="F36" s="16">
        <f>C36*B14/1000</f>
        <v>0</v>
      </c>
      <c r="G36" s="16">
        <f>D36*B14/1000</f>
        <v>0</v>
      </c>
      <c r="H36" s="16" t="e">
        <f>E36*1000000/(B17*3600)</f>
        <v>#DIV/0!</v>
      </c>
      <c r="I36" s="16" t="e">
        <f>F36*1000000/(B17*3600)</f>
        <v>#DIV/0!</v>
      </c>
      <c r="J36" s="16" t="e">
        <f>G36*1000000/(B17*3600)</f>
        <v>#DIV/0!</v>
      </c>
    </row>
    <row r="37" spans="1:10" x14ac:dyDescent="0.25">
      <c r="A37" s="33" t="s">
        <v>37</v>
      </c>
      <c r="B37" s="34">
        <f>0.0018*D20</f>
        <v>1.8E-3</v>
      </c>
      <c r="C37" s="34">
        <f>0.0011*D20</f>
        <v>1.1000000000000001E-3</v>
      </c>
      <c r="D37" s="34">
        <f>C37</f>
        <v>1.1000000000000001E-3</v>
      </c>
      <c r="E37" s="16">
        <f>B37*B18/1000</f>
        <v>0.18359999999999999</v>
      </c>
      <c r="F37" s="16">
        <f>C37*B18/1000</f>
        <v>0.11220000000000001</v>
      </c>
      <c r="G37" s="16">
        <f>D37*B18/1000</f>
        <v>0.11220000000000001</v>
      </c>
      <c r="H37" s="16">
        <f>E37*1000000/(B21*3600)</f>
        <v>9.9999999999999978E-2</v>
      </c>
      <c r="I37" s="16">
        <f>F37*1000000/(B21*3600)</f>
        <v>6.1111111111111116E-2</v>
      </c>
      <c r="J37" s="16">
        <f>G37*1000000/(B21*3600)</f>
        <v>6.1111111111111116E-2</v>
      </c>
    </row>
    <row r="38" spans="1:10" ht="14.45" customHeight="1" x14ac:dyDescent="0.25">
      <c r="A38" s="33" t="s">
        <v>38</v>
      </c>
      <c r="B38" s="34">
        <f>0.00007*D28</f>
        <v>6.9999999999999994E-5</v>
      </c>
      <c r="C38" s="34">
        <f>0.000023*D28</f>
        <v>2.3E-5</v>
      </c>
      <c r="D38" s="34">
        <f>0.0000065*D28</f>
        <v>6.4999999999999996E-6</v>
      </c>
      <c r="E38" s="16">
        <f>B38*B26/1000</f>
        <v>0</v>
      </c>
      <c r="F38" s="16">
        <f>C38*B26/1000</f>
        <v>0</v>
      </c>
      <c r="G38" s="16">
        <f>D38*B26/1000</f>
        <v>0</v>
      </c>
      <c r="H38" s="16">
        <f>E38*1000000/(B27*3600)</f>
        <v>0</v>
      </c>
      <c r="I38" s="16">
        <f>F38*1000000/(B27*3600)</f>
        <v>0</v>
      </c>
      <c r="J38" s="16">
        <f>G38*1000000/(B27*3600)</f>
        <v>0</v>
      </c>
    </row>
    <row r="39" spans="1:10" x14ac:dyDescent="0.25">
      <c r="A39" s="34" t="s">
        <v>39</v>
      </c>
      <c r="B39" s="35">
        <f>0.74*0.0016*((POWER(3.5/2.2,1.3)/POWER(3.5/2,1.4)))</f>
        <v>9.8909363433014258E-4</v>
      </c>
      <c r="C39" s="35">
        <f>0.35*0.0016*((POWER(3.5/2.2,1.3)/POWER(3.5/2,1.4)))</f>
        <v>4.6781455677777015E-4</v>
      </c>
      <c r="D39" s="35">
        <f>0.053*0.0016*((POWER(3.5/2.2,1.3)/POWER(3.5/2,1.4)))</f>
        <v>7.0840490026348051E-5</v>
      </c>
      <c r="E39" s="16">
        <f>B39*B22/1000</f>
        <v>0.60532530421004727</v>
      </c>
      <c r="F39" s="16">
        <f>C39*B22/1000</f>
        <v>0.28630250874799534</v>
      </c>
      <c r="G39" s="16">
        <f>D39*B22/1000</f>
        <v>4.3354379896125013E-2</v>
      </c>
      <c r="H39" s="16">
        <f>E39*1000000/(B23*3600)</f>
        <v>0.2060611738187797</v>
      </c>
      <c r="I39" s="16">
        <f>F39*1000000/(B23*3600)</f>
        <v>9.7461365995368796E-2</v>
      </c>
      <c r="J39" s="16">
        <f>G39*1000000/(B23*3600)</f>
        <v>1.4758435422155847E-2</v>
      </c>
    </row>
    <row r="40" spans="1:10" x14ac:dyDescent="0.25">
      <c r="A40" s="34" t="s">
        <v>40</v>
      </c>
      <c r="B40" s="35">
        <f>0.74*0.0016*((POWER(3.5/2.2,1.3)/POWER(5/2,1.4)))</f>
        <v>6.0030873510855066E-4</v>
      </c>
      <c r="C40" s="35">
        <f>0.35*0.0016*((POWER(3.5/2.2,1.3)/POWER(5/2,1.4)))</f>
        <v>2.8392980714593612E-4</v>
      </c>
      <c r="D40" s="35">
        <f>0.053*0.0016*((POWER(3.5/2.2,1.3)/POWER(5/2,1.4)))</f>
        <v>4.2995085082098902E-5</v>
      </c>
      <c r="E40" s="16">
        <f>B40*B24/1000</f>
        <v>0</v>
      </c>
      <c r="F40" s="16">
        <f>C40*B24/1000</f>
        <v>0</v>
      </c>
      <c r="G40" s="16">
        <f>D40*B24/1000</f>
        <v>0</v>
      </c>
      <c r="H40" s="16">
        <f>E40*1000000/(B25*3600)</f>
        <v>0</v>
      </c>
      <c r="I40" s="16">
        <f>F40*1000000/(B25*3600)</f>
        <v>0</v>
      </c>
      <c r="J40" s="16">
        <f>G40*1000000/(B25*3600)</f>
        <v>0</v>
      </c>
    </row>
    <row r="41" spans="1:10" x14ac:dyDescent="0.25">
      <c r="D41" s="18" t="s">
        <v>41</v>
      </c>
      <c r="E41" s="17">
        <f t="shared" ref="E41:J41" si="0">SUM(E34:E40)</f>
        <v>0.78892530421004725</v>
      </c>
      <c r="F41" s="17">
        <f t="shared" si="0"/>
        <v>0.39850250874799537</v>
      </c>
      <c r="G41" s="17">
        <f t="shared" si="0"/>
        <v>0.15555437989612503</v>
      </c>
      <c r="H41" s="17" t="e">
        <f>SUM(H34:H40)</f>
        <v>#DIV/0!</v>
      </c>
      <c r="I41" s="17" t="e">
        <f t="shared" si="0"/>
        <v>#DIV/0!</v>
      </c>
      <c r="J41" s="17" t="e">
        <f t="shared" si="0"/>
        <v>#DIV/0!</v>
      </c>
    </row>
    <row r="43" spans="1:10" x14ac:dyDescent="0.25">
      <c r="A43" s="22" t="s">
        <v>42</v>
      </c>
      <c r="B43" s="23" t="s">
        <v>43</v>
      </c>
      <c r="C43" s="23" t="s">
        <v>44</v>
      </c>
    </row>
    <row r="44" spans="1:10" x14ac:dyDescent="0.25">
      <c r="A44" s="24" t="s">
        <v>45</v>
      </c>
      <c r="B44" s="25">
        <f>E41</f>
        <v>0.78892530421004725</v>
      </c>
      <c r="C44" s="25" t="e">
        <f>H41</f>
        <v>#DIV/0!</v>
      </c>
    </row>
    <row r="45" spans="1:10" x14ac:dyDescent="0.25">
      <c r="A45" s="24" t="s">
        <v>46</v>
      </c>
      <c r="B45" s="25">
        <f>F41</f>
        <v>0.39850250874799537</v>
      </c>
      <c r="C45" s="25" t="e">
        <f>I41</f>
        <v>#DIV/0!</v>
      </c>
    </row>
    <row r="46" spans="1:10" x14ac:dyDescent="0.25">
      <c r="A46" s="24" t="s">
        <v>47</v>
      </c>
      <c r="B46" s="25">
        <f>G41</f>
        <v>0.15555437989612503</v>
      </c>
      <c r="C46" s="25" t="e">
        <f>J41</f>
        <v>#DIV/0!</v>
      </c>
    </row>
    <row r="48" spans="1:10" ht="21" x14ac:dyDescent="0.35">
      <c r="A48" s="20" t="s">
        <v>48</v>
      </c>
      <c r="B48" s="21" t="str" cm="1">
        <f t="array" ref="B48">_xlfn.IFS(B44&gt;1,"JAH",B44&lt;1,"EI")</f>
        <v>EI</v>
      </c>
      <c r="C48" s="19" t="s">
        <v>49</v>
      </c>
    </row>
    <row r="49" spans="1:3" x14ac:dyDescent="0.25">
      <c r="B49" s="8"/>
    </row>
    <row r="50" spans="1:3" x14ac:dyDescent="0.25">
      <c r="B50" s="8"/>
    </row>
    <row r="51" spans="1:3" x14ac:dyDescent="0.25">
      <c r="A51" s="52" t="s">
        <v>71</v>
      </c>
      <c r="B51" s="50" t="s">
        <v>72</v>
      </c>
      <c r="C51" s="54"/>
    </row>
    <row r="52" spans="1:3" x14ac:dyDescent="0.25">
      <c r="A52" s="53" t="s">
        <v>68</v>
      </c>
      <c r="B52" s="51" t="s">
        <v>69</v>
      </c>
    </row>
    <row r="53" spans="1:3" x14ac:dyDescent="0.25">
      <c r="A53" s="53" t="s">
        <v>67</v>
      </c>
      <c r="B53" s="51" t="s">
        <v>70</v>
      </c>
    </row>
  </sheetData>
  <mergeCells count="7">
    <mergeCell ref="A1:D1"/>
    <mergeCell ref="A32:A33"/>
    <mergeCell ref="B32:D32"/>
    <mergeCell ref="E32:G32"/>
    <mergeCell ref="H32:J32"/>
    <mergeCell ref="A2:D2"/>
    <mergeCell ref="A3:D3"/>
  </mergeCells>
  <dataValidations count="3">
    <dataValidation type="list" allowBlank="1" showInputMessage="1" showErrorMessage="1" sqref="B8 B12" xr:uid="{4ECE11CE-28A7-4699-8B68-BD8DFF4EE57F}">
      <formula1>Purusti_vähendamine</formula1>
    </dataValidation>
    <dataValidation type="list" allowBlank="1" showInputMessage="1" showErrorMessage="1" sqref="B16 B20" xr:uid="{4C1BF011-3B7E-4394-8AEC-5255AF11B46E}">
      <formula1>Kaetud_sõel</formula1>
    </dataValidation>
    <dataValidation type="list" allowBlank="1" showInputMessage="1" showErrorMessage="1" sqref="B28" xr:uid="{4CBF3E19-7C97-4AD3-86F2-D029AD9B5165}">
      <formula1>konveier</formula1>
    </dataValidation>
  </dataValidations>
  <hyperlinks>
    <hyperlink ref="C48" r:id="rId1" location=" " xr:uid="{650BDCF5-AADD-4160-B26B-4258BDAAD3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DC26-8A5A-4667-B6D1-809B451F841C}">
  <dimension ref="A1:C22"/>
  <sheetViews>
    <sheetView workbookViewId="0">
      <selection activeCell="E6" sqref="E6"/>
    </sheetView>
  </sheetViews>
  <sheetFormatPr defaultRowHeight="15" x14ac:dyDescent="0.25"/>
  <cols>
    <col min="1" max="1" width="26.42578125" customWidth="1"/>
    <col min="2" max="2" width="29.28515625" customWidth="1"/>
    <col min="3" max="3" width="17.28515625" customWidth="1"/>
  </cols>
  <sheetData>
    <row r="1" spans="1:3" ht="30.75" thickBot="1" x14ac:dyDescent="0.3">
      <c r="A1" s="1" t="s">
        <v>50</v>
      </c>
      <c r="B1" s="36" t="s">
        <v>51</v>
      </c>
    </row>
    <row r="2" spans="1:3" x14ac:dyDescent="0.25">
      <c r="A2" s="42" t="s">
        <v>9</v>
      </c>
      <c r="B2" s="42">
        <v>1</v>
      </c>
    </row>
    <row r="3" spans="1:3" ht="15.75" thickBot="1" x14ac:dyDescent="0.3">
      <c r="A3" s="2" t="s">
        <v>52</v>
      </c>
      <c r="B3" s="37">
        <v>0.5</v>
      </c>
    </row>
    <row r="4" spans="1:3" ht="15.75" thickBot="1" x14ac:dyDescent="0.3">
      <c r="A4" s="3" t="s">
        <v>53</v>
      </c>
      <c r="B4" s="38">
        <v>0.5</v>
      </c>
    </row>
    <row r="5" spans="1:3" ht="15.75" thickBot="1" x14ac:dyDescent="0.3">
      <c r="A5" s="2" t="s">
        <v>54</v>
      </c>
      <c r="B5" s="37">
        <v>0.2</v>
      </c>
    </row>
    <row r="6" spans="1:3" ht="30.75" thickBot="1" x14ac:dyDescent="0.3">
      <c r="A6" s="3" t="s">
        <v>55</v>
      </c>
      <c r="B6" s="38">
        <v>0.25</v>
      </c>
    </row>
    <row r="7" spans="1:3" ht="15.75" thickBot="1" x14ac:dyDescent="0.3">
      <c r="A7" s="2" t="s">
        <v>56</v>
      </c>
      <c r="B7" s="37">
        <v>0.15</v>
      </c>
    </row>
    <row r="8" spans="1:3" ht="15.75" thickBot="1" x14ac:dyDescent="0.3">
      <c r="A8" s="3" t="s">
        <v>57</v>
      </c>
      <c r="B8" s="38">
        <v>0.1</v>
      </c>
    </row>
    <row r="9" spans="1:3" ht="75.75" thickBot="1" x14ac:dyDescent="0.3">
      <c r="A9" s="2" t="s">
        <v>58</v>
      </c>
      <c r="B9" s="37">
        <v>0.1</v>
      </c>
    </row>
    <row r="10" spans="1:3" ht="15.75" thickBot="1" x14ac:dyDescent="0.3"/>
    <row r="11" spans="1:3" ht="30.75" thickBot="1" x14ac:dyDescent="0.3">
      <c r="A11" s="1" t="s">
        <v>59</v>
      </c>
      <c r="B11" s="39" t="s">
        <v>51</v>
      </c>
    </row>
    <row r="12" spans="1:3" x14ac:dyDescent="0.25">
      <c r="A12" s="42" t="s">
        <v>9</v>
      </c>
      <c r="B12" s="43">
        <v>1</v>
      </c>
    </row>
    <row r="13" spans="1:3" ht="15.75" thickBot="1" x14ac:dyDescent="0.3">
      <c r="A13" s="2" t="s">
        <v>60</v>
      </c>
      <c r="B13" s="40">
        <v>0.5</v>
      </c>
    </row>
    <row r="14" spans="1:3" ht="15.75" thickBot="1" x14ac:dyDescent="0.3">
      <c r="A14" s="3" t="s">
        <v>61</v>
      </c>
      <c r="B14" s="41">
        <v>0.25</v>
      </c>
      <c r="C14" s="6"/>
    </row>
    <row r="15" spans="1:3" ht="30.75" thickBot="1" x14ac:dyDescent="0.3">
      <c r="A15" s="2" t="s">
        <v>62</v>
      </c>
      <c r="B15" s="40">
        <v>0.1</v>
      </c>
    </row>
    <row r="16" spans="1:3" ht="15.75" thickBot="1" x14ac:dyDescent="0.3">
      <c r="A16" s="3" t="s">
        <v>63</v>
      </c>
      <c r="B16" s="41">
        <v>0.05</v>
      </c>
    </row>
    <row r="17" spans="1:2" ht="15.75" thickBot="1" x14ac:dyDescent="0.3"/>
    <row r="18" spans="1:2" ht="30.75" thickBot="1" x14ac:dyDescent="0.3">
      <c r="A18" s="1" t="s">
        <v>59</v>
      </c>
      <c r="B18" s="39" t="s">
        <v>51</v>
      </c>
    </row>
    <row r="19" spans="1:2" x14ac:dyDescent="0.25">
      <c r="A19" s="42" t="s">
        <v>9</v>
      </c>
      <c r="B19" s="43">
        <v>1</v>
      </c>
    </row>
    <row r="20" spans="1:2" ht="15.75" thickBot="1" x14ac:dyDescent="0.3">
      <c r="A20" s="2" t="s">
        <v>64</v>
      </c>
      <c r="B20" s="40">
        <v>0.5</v>
      </c>
    </row>
    <row r="21" spans="1:2" x14ac:dyDescent="0.25">
      <c r="A21" s="44" t="s">
        <v>53</v>
      </c>
      <c r="B21" s="45">
        <v>0.5</v>
      </c>
    </row>
    <row r="22" spans="1:2" x14ac:dyDescent="0.25">
      <c r="A22" s="5" t="s">
        <v>65</v>
      </c>
      <c r="B22" s="46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2</vt:i4>
      </vt:variant>
      <vt:variant>
        <vt:lpstr>Nimega vahemikud</vt:lpstr>
      </vt:variant>
      <vt:variant>
        <vt:i4>3</vt:i4>
      </vt:variant>
    </vt:vector>
  </HeadingPairs>
  <TitlesOfParts>
    <vt:vector size="5" baseType="lpstr">
      <vt:lpstr>kalkulaator</vt:lpstr>
      <vt:lpstr>Leht2</vt:lpstr>
      <vt:lpstr>Kaetud_sõel</vt:lpstr>
      <vt:lpstr>konveier</vt:lpstr>
      <vt:lpstr>Purusti_vähendamine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Piret Toonpere</dc:creator>
  <cp:keywords/>
  <dc:description/>
  <cp:lastModifiedBy>Helen</cp:lastModifiedBy>
  <cp:revision/>
  <dcterms:created xsi:type="dcterms:W3CDTF">2025-05-03T15:21:01Z</dcterms:created>
  <dcterms:modified xsi:type="dcterms:W3CDTF">2026-08-14T10:27:18Z</dcterms:modified>
  <cp:category/>
  <cp:contentStatus/>
</cp:coreProperties>
</file>